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<sst xmlns="http://schemas.openxmlformats.org/spreadsheetml/2006/main" count="23" uniqueCount="23">
  <si>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Amount</t>
  </si>
  <si>
    <t>Rate</t>
  </si>
  <si>
    <t>Term</t>
  </si>
  <si>
    <t>Payment</t>
  </si>
  <si>
    <t>Total Payments</t>
  </si>
  <si>
    <t>Total Interest</t>
  </si>
  <si>
    <t>Loan</t>
  </si>
  <si>
    <t>Insurance</t>
  </si>
  <si>
    <t>Annual Inspection</t>
  </si>
  <si>
    <t>Maintenance Reserve</t>
  </si>
  <si>
    <t>Reserve for Major</t>
  </si>
  <si>
    <t>Fuel &amp; Oil</t>
  </si>
  <si>
    <t>TOTAL / MO</t>
  </si>
  <si>
    <t>Total / Hour</t>
  </si>
  <si>
    <t>Total Hrs/Yr</t>
  </si>
  <si>
    <t>Hangar</t>
  </si>
  <si>
    <t>Yearly</t>
  </si>
  <si>
    <t>Cost</t>
  </si>
  <si>
    <t>Taxes</t>
  </si>
  <si>
    <t>Monthly</t>
  </si>
  <si>
    <t>Operating Costs</t>
  </si>
  <si>
    <t>GPH</t>
  </si>
  <si>
    <t>Improvements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</si>
</sst>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\ #,##0.00"/>
    <numFmt numFmtId="166" formatCode="&quot;$&quot;#,##0.00"/>
    <numFmt numFmtId="167" formatCode="#,##0.0"/>
  </numFmts>
  <fonts count="41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color indexed="8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9" fontId="4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64" fontId="4" fillId="0" borderId="0" xfId="0" applyNumberFormat="1" applyFont="1" applyAlignment="1">
      <alignment horizontal="right"/>
    </xf>
    <xf numFmtId="165" fontId="4" fillId="33" borderId="0" xfId="0" applyNumberFormat="1" applyFont="1" applyFill="1" applyAlignment="1">
      <alignment horizontal="right"/>
    </xf>
    <xf numFmtId="9" fontId="4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7" fontId="4" fillId="33" borderId="0" xfId="0" applyNumberFormat="1" applyFont="1" applyFill="1" applyAlignment="1">
      <alignment horizontal="right"/>
    </xf>
    <xf numFmtId="166" fontId="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31"/>
          <c:w val="0.554"/>
          <c:h val="0.92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cat>
            <c:strRef>
              <c:f>Sheet1!$A$9:$A$17</c:f>
              <c:strCache/>
            </c:strRef>
          </c:cat>
          <c:val>
            <c:numRef>
              <c:f>Sheet1!$B$9:$B$17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5"/>
          <c:y val="0.1075"/>
          <c:w val="0.29975"/>
          <c:h val="0.77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1</xdr:row>
      <xdr:rowOff>19050</xdr:rowOff>
    </xdr:from>
    <xdr:to>
      <xdr:col>13</xdr:col>
      <xdr:colOff>57150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229100" y="180975"/>
        <a:ext cx="4533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B6" sqref="B6"/>
    </sheetView>
  </sheetViews>
  <sheetFormatPr defaultColWidth="8.421875" defaultRowHeight="12.75"/>
  <cols>
    <col min="1" max="1" width="18.7109375" style="0" customWidth="1"/>
    <col min="2" max="2" width="11.57421875" style="0" customWidth="1"/>
    <col min="3" max="3" width="12.00390625" style="0" customWidth="1"/>
    <col min="4" max="4" width="11.28125" style="0" customWidth="1"/>
    <col min="5" max="5" width="7.28125" style="0" customWidth="1"/>
    <col min="6" max="38" width="8.7109375" style="0" customWidth="1"/>
    <col min="39" max="255" width="8.421875" style="0" bestFit="1" customWidth="1"/>
  </cols>
  <sheetData>
    <row r="1" spans="1:2" ht="12.75">
      <c r="A1" s="1" t="s">
        <v>0</v>
      </c>
      <c r="B1" s="8">
        <v>0</v>
      </c>
    </row>
    <row r="2" spans="1:2" ht="12.75">
      <c r="A2" s="1" t="s">
        <v>1</v>
      </c>
      <c r="B2" s="9">
        <v>0.06</v>
      </c>
    </row>
    <row r="3" spans="1:2" ht="12.75">
      <c r="A3" s="1" t="s">
        <v>2</v>
      </c>
      <c r="B3" s="10">
        <v>10</v>
      </c>
    </row>
    <row r="4" spans="1:2" ht="12.75">
      <c r="A4" s="1" t="s">
        <v>3</v>
      </c>
      <c r="B4" s="7">
        <f>-PMT(B2/12,B3*12,B1)</f>
        <v>0</v>
      </c>
    </row>
    <row r="5" spans="1:4" ht="12.75">
      <c r="A5" s="3" t="s">
        <v>4</v>
      </c>
      <c r="B5" s="7">
        <f>B4*B3*12</f>
        <v>0</v>
      </c>
      <c r="D5" s="6"/>
    </row>
    <row r="6" spans="1:5" ht="12.75">
      <c r="A6" s="3" t="s">
        <v>5</v>
      </c>
      <c r="B6" s="7">
        <f>B5-B1</f>
        <v>0</v>
      </c>
      <c r="E6" s="2"/>
    </row>
    <row r="7" ht="12.75">
      <c r="E7" s="2"/>
    </row>
    <row r="8" spans="1:5" ht="12.75">
      <c r="A8" s="1" t="s">
        <v>20</v>
      </c>
      <c r="B8" s="12" t="s">
        <v>19</v>
      </c>
      <c r="C8" s="12" t="s">
        <v>16</v>
      </c>
      <c r="D8" s="12" t="s">
        <v>17</v>
      </c>
      <c r="E8" s="2"/>
    </row>
    <row r="9" spans="1:5" ht="12.75">
      <c r="A9" s="3" t="s">
        <v>6</v>
      </c>
      <c r="B9" s="2">
        <f>B4</f>
        <v>0</v>
      </c>
      <c r="E9" s="2"/>
    </row>
    <row r="10" spans="1:5" ht="12.75">
      <c r="A10" s="3" t="s">
        <v>7</v>
      </c>
      <c r="B10" s="11">
        <f>C10/12</f>
        <v>150</v>
      </c>
      <c r="C10" s="8">
        <v>1800</v>
      </c>
      <c r="E10" s="2"/>
    </row>
    <row r="11" spans="1:5" ht="12.75">
      <c r="A11" s="3" t="s">
        <v>18</v>
      </c>
      <c r="B11" s="11">
        <f>C11/12</f>
        <v>150</v>
      </c>
      <c r="C11" s="8">
        <v>1800</v>
      </c>
      <c r="E11" s="2"/>
    </row>
    <row r="12" spans="1:5" ht="12.75">
      <c r="A12" s="3" t="s">
        <v>8</v>
      </c>
      <c r="B12" s="11">
        <f>C12/12</f>
        <v>208.33333333333334</v>
      </c>
      <c r="C12" s="8">
        <v>2500</v>
      </c>
      <c r="E12" s="2"/>
    </row>
    <row r="13" spans="1:5" ht="12.75">
      <c r="A13" s="3" t="s">
        <v>9</v>
      </c>
      <c r="B13" s="8">
        <f>C13/12</f>
        <v>250</v>
      </c>
      <c r="C13" s="8">
        <v>3000</v>
      </c>
      <c r="E13" s="2"/>
    </row>
    <row r="14" spans="1:5" ht="12.75">
      <c r="A14" s="3" t="s">
        <v>10</v>
      </c>
      <c r="B14" s="2">
        <f>(D14/2000)*(B21/12)</f>
        <v>56.25000000000001</v>
      </c>
      <c r="C14" s="14">
        <f>B14*12</f>
        <v>675.0000000000001</v>
      </c>
      <c r="D14" s="8">
        <v>27000</v>
      </c>
      <c r="E14" s="2"/>
    </row>
    <row r="15" spans="1:5" ht="12.75">
      <c r="A15" s="3" t="s">
        <v>15</v>
      </c>
      <c r="B15" s="8">
        <v>425</v>
      </c>
      <c r="C15" s="14">
        <f>B15*12</f>
        <v>5100</v>
      </c>
      <c r="E15" s="13" t="s">
        <v>21</v>
      </c>
    </row>
    <row r="16" spans="1:5" ht="12.75">
      <c r="A16" s="3" t="s">
        <v>22</v>
      </c>
      <c r="B16" s="2">
        <f>-C16/12</f>
        <v>0</v>
      </c>
      <c r="C16" s="8">
        <v>0</v>
      </c>
      <c r="E16" s="13"/>
    </row>
    <row r="17" spans="1:5" ht="12.75">
      <c r="A17" s="3" t="s">
        <v>11</v>
      </c>
      <c r="B17" s="2">
        <f>E17*D17*B21/12</f>
        <v>227.60416666666666</v>
      </c>
      <c r="C17" s="14">
        <f>B17*12</f>
        <v>2731.25</v>
      </c>
      <c r="D17" s="8">
        <v>5.75</v>
      </c>
      <c r="E17" s="15">
        <v>9.5</v>
      </c>
    </row>
    <row r="18" spans="1:5" ht="12.75">
      <c r="A18" s="4" t="s">
        <v>12</v>
      </c>
      <c r="B18" s="5">
        <f>SUM(B9:B17)</f>
        <v>1467.1875000000002</v>
      </c>
      <c r="C18" s="16">
        <f>B18*12</f>
        <v>17606.250000000004</v>
      </c>
      <c r="E18" s="5"/>
    </row>
    <row r="19" spans="1:5" ht="12.75">
      <c r="A19" s="3" t="s">
        <v>13</v>
      </c>
      <c r="B19" s="2">
        <f>B18*12/B21</f>
        <v>352.12500000000006</v>
      </c>
      <c r="E19" s="2"/>
    </row>
    <row r="21" spans="1:2" ht="12.75">
      <c r="A21" s="3" t="s">
        <v>14</v>
      </c>
      <c r="B21" s="10">
        <v>50</v>
      </c>
    </row>
  </sheetData>
  <sheetProtection/>
  <printOptions gridLines="1"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 Corman</cp:lastModifiedBy>
  <dcterms:modified xsi:type="dcterms:W3CDTF">2017-11-01T20:41:08Z</dcterms:modified>
  <cp:category/>
  <cp:version/>
  <cp:contentType/>
  <cp:contentStatus/>
</cp:coreProperties>
</file>